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'PC-Version'!$A$1:$BD$85</definedName>
  </definedNames>
  <calcPr fullCalcOnLoad="1"/>
</workbook>
</file>

<file path=xl/sharedStrings.xml><?xml version="1.0" encoding="utf-8"?>
<sst xmlns="http://schemas.openxmlformats.org/spreadsheetml/2006/main" count="211" uniqueCount="62">
  <si>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</si>
  <si>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</si>
  <si>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</si>
  <si>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</si>
  <si>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</si>
  <si>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</si>
  <si>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</si>
  <si>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</si>
  <si>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</si>
  <si>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</si>
  <si>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</si>
  <si>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</si>
  <si>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</si>
  <si>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</si>
  <si>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</si>
  <si>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</si>
  <si>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</si>
  <si>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</si>
  <si>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</si>
  <si>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</si>
  <si>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</si>
  <si>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</si>
  <si>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</si>
  <si>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</si>
  <si>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</si>
  <si>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</si>
  <si>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</si>
  <si>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</si>
  <si>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</si>
  <si>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</si>
  <si>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</si>
  <si>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</si>
  <si>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</si>
  <si>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</si>
  <si>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</si>
  <si>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</si>
  <si>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</si>
  <si>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</si>
  <si>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</si>
  <si>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</si>
  <si>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</si>
  <si>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1. Halbfinale</t>
  </si>
  <si>
    <t>2. Halbfinale</t>
  </si>
  <si>
    <t>Verlierer Spiel 22</t>
  </si>
  <si>
    <t>Sieger Spiel 22</t>
  </si>
  <si>
    <t>V. Platzierungen</t>
  </si>
  <si>
    <t>Verlierer Spiel 21</t>
  </si>
  <si>
    <t>Sieger Spiel 21</t>
  </si>
  <si>
    <t>TUS Rotenhof E1</t>
  </si>
  <si>
    <t>Wäscherei Krause Cup</t>
  </si>
  <si>
    <r>
      <t>Fußball Hallenturnier für -E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</si>
  <si>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TuS Rotenhof E1</t>
  </si>
  <si>
    <t>JSG Altes Land</t>
  </si>
  <si>
    <t>Holstein Kiel U11</t>
  </si>
  <si>
    <t>Kolding BK U 11</t>
  </si>
  <si>
    <t>Kolding IF U 10</t>
  </si>
  <si>
    <t>Kreisauswahl Rendsburg Eckenförde</t>
  </si>
  <si>
    <t>TuS Rotenhof E1 Blau</t>
  </si>
  <si>
    <t>MTV Eckenförde</t>
  </si>
  <si>
    <t>VfB Lübeck</t>
  </si>
  <si>
    <t>TuS Rotenhof E2</t>
  </si>
  <si>
    <t>in der Sporthalle der Herderschule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</si>
</sst>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20" fontId="0" fillId="0" borderId="55" xfId="0" applyNumberFormat="1" applyFont="1" applyFill="1" applyBorder="1" applyAlignment="1">
      <alignment horizontal="center" vertical="center"/>
    </xf>
    <xf numFmtId="20" fontId="0" fillId="0" borderId="5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57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24" xfId="0" applyFont="1" applyBorder="1" applyAlignment="1">
      <alignment horizontal="left" shrinkToFit="1"/>
    </xf>
    <xf numFmtId="0" fontId="3" fillId="34" borderId="51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5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vertical="center"/>
    </xf>
    <xf numFmtId="0" fontId="6" fillId="34" borderId="37" xfId="0" applyFont="1" applyFill="1" applyBorder="1" applyAlignment="1">
      <alignment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60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8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>
      <alignment horizontal="left" shrinkToFit="1"/>
    </xf>
    <xf numFmtId="0" fontId="5" fillId="0" borderId="23" xfId="0" applyFont="1" applyBorder="1" applyAlignment="1">
      <alignment horizontal="left" shrinkToFi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6677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6487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76200</xdr:colOff>
      <xdr:row>1</xdr:row>
      <xdr:rowOff>85725</xdr:rowOff>
    </xdr:from>
    <xdr:to>
      <xdr:col>53</xdr:col>
      <xdr:colOff>47625</xdr:colOff>
      <xdr:row>7</xdr:row>
      <xdr:rowOff>171450</xdr:rowOff>
    </xdr:to>
    <xdr:pic>
      <xdr:nvPicPr>
        <xdr:cNvPr id="3" name="cc-m-imagesubtitle-image-5768643575" descr="http://u.jimdo.com/www43/o/sbef97b9572faf067/img/ib06132c879f1cf40/1326652734/std/imag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80975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5"/>
  <sheetViews>
    <sheetView showGridLines="0" tabSelected="1" zoomScale="112" zoomScaleNormal="112" zoomScalePageLayoutView="0" workbookViewId="0" topLeftCell="A1">
      <selection activeCell="BM55" sqref="BM55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83" width="1.7109375" style="25" customWidth="1"/>
    <col min="84" max="115" width="1.7109375" style="41" customWidth="1"/>
    <col min="116" max="116" width="1.7109375" style="25" customWidth="1"/>
  </cols>
  <sheetData>
    <row r="1" spans="56:116" ht="7.5" customHeight="1">
      <c r="BD1" s="7"/>
      <c r="CC1" s="7"/>
      <c r="CD1" s="7"/>
      <c r="CE1" s="7"/>
      <c r="DL1" s="7"/>
    </row>
    <row r="2" spans="1:116" ht="27.75">
      <c r="A2" s="208" t="s">
        <v>48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CC2" s="7"/>
      <c r="CD2" s="7"/>
      <c r="CE2" s="7"/>
      <c r="DL2" s="7"/>
    </row>
    <row r="3" spans="1:115" s="14" customFormat="1" ht="27">
      <c r="A3" s="209" t="s">
        <v>49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30"/>
      <c r="AR3" s="31"/>
      <c r="AS3" s="31"/>
      <c r="AT3" s="31" t="s">
        <v>39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.75">
      <c r="A4" s="191" t="s">
        <v>50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46" t="s">
        <v>1</v>
      </c>
      <c r="N6" s="146"/>
      <c r="O6" s="146"/>
      <c r="P6" s="146"/>
      <c r="Q6" s="146"/>
      <c r="R6" s="146"/>
      <c r="S6" s="146"/>
      <c r="T6" s="146"/>
      <c r="U6" s="2" t="s">
        <v>2</v>
      </c>
      <c r="Y6" s="147">
        <v>41608</v>
      </c>
      <c r="Z6" s="147"/>
      <c r="AA6" s="147"/>
      <c r="AB6" s="147"/>
      <c r="AC6" s="147"/>
      <c r="AD6" s="147"/>
      <c r="AE6" s="147"/>
      <c r="AF6" s="147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48" t="s">
        <v>61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3</v>
      </c>
      <c r="H10" s="149">
        <v>0.3819444444444444</v>
      </c>
      <c r="I10" s="149"/>
      <c r="J10" s="149"/>
      <c r="K10" s="149"/>
      <c r="L10" s="149"/>
      <c r="M10" s="7" t="s">
        <v>4</v>
      </c>
      <c r="T10" s="6" t="s">
        <v>5</v>
      </c>
      <c r="U10" s="150">
        <v>1</v>
      </c>
      <c r="V10" s="150" t="s">
        <v>6</v>
      </c>
      <c r="W10" s="26" t="s">
        <v>40</v>
      </c>
      <c r="X10" s="108">
        <v>0.006944444444444444</v>
      </c>
      <c r="Y10" s="108"/>
      <c r="Z10" s="108"/>
      <c r="AA10" s="108"/>
      <c r="AB10" s="108"/>
      <c r="AC10" s="7" t="s">
        <v>7</v>
      </c>
      <c r="AK10" s="6" t="s">
        <v>8</v>
      </c>
      <c r="AL10" s="108">
        <v>0.001388888888888889</v>
      </c>
      <c r="AM10" s="108"/>
      <c r="AN10" s="108"/>
      <c r="AO10" s="108"/>
      <c r="AP10" s="108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CC11" s="22"/>
      <c r="CD11" s="22"/>
      <c r="CE11" s="22"/>
      <c r="DL11" s="22"/>
    </row>
    <row r="12" spans="56:116" ht="6" customHeight="1">
      <c r="BD12" s="22"/>
      <c r="CC12" s="22"/>
      <c r="CD12" s="22"/>
      <c r="CE12" s="22"/>
      <c r="DL12" s="22"/>
    </row>
    <row r="13" spans="2:116" ht="12.75">
      <c r="B13" s="1" t="s">
        <v>9</v>
      </c>
      <c r="BD13" s="22"/>
      <c r="CC13" s="22"/>
      <c r="CD13" s="22"/>
      <c r="CE13" s="22"/>
      <c r="DL13" s="22"/>
    </row>
    <row r="14" spans="56:116" ht="6" customHeight="1" thickBot="1">
      <c r="BD14" s="22"/>
      <c r="CC14" s="22"/>
      <c r="CD14" s="22"/>
      <c r="CE14" s="22"/>
      <c r="DL14" s="22"/>
    </row>
    <row r="15" spans="2:116" ht="16.5" thickBot="1">
      <c r="B15" s="164" t="s">
        <v>15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6"/>
      <c r="AE15" s="164" t="s">
        <v>16</v>
      </c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6"/>
      <c r="BD15" s="22"/>
      <c r="CC15" s="22"/>
      <c r="CD15" s="22"/>
      <c r="CE15" s="22"/>
      <c r="DL15" s="22"/>
    </row>
    <row r="16" spans="2:116" ht="15">
      <c r="B16" s="169" t="s">
        <v>10</v>
      </c>
      <c r="C16" s="170"/>
      <c r="D16" s="206" t="s">
        <v>51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7"/>
      <c r="AE16" s="169" t="s">
        <v>10</v>
      </c>
      <c r="AF16" s="170"/>
      <c r="AG16" s="206" t="s">
        <v>57</v>
      </c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7"/>
      <c r="BD16" s="22"/>
      <c r="CC16" s="22"/>
      <c r="CD16" s="22"/>
      <c r="CE16" s="22"/>
      <c r="DL16" s="22"/>
    </row>
    <row r="17" spans="2:116" ht="15">
      <c r="B17" s="151" t="s">
        <v>11</v>
      </c>
      <c r="C17" s="152"/>
      <c r="D17" s="160" t="s">
        <v>52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E17" s="151" t="s">
        <v>11</v>
      </c>
      <c r="AF17" s="152"/>
      <c r="AG17" s="160" t="s">
        <v>58</v>
      </c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1"/>
      <c r="BD17" s="22"/>
      <c r="CC17" s="22"/>
      <c r="CD17" s="22"/>
      <c r="CE17" s="22"/>
      <c r="DL17" s="22"/>
    </row>
    <row r="18" spans="2:116" ht="15">
      <c r="B18" s="151" t="s">
        <v>12</v>
      </c>
      <c r="C18" s="152"/>
      <c r="D18" s="160" t="s">
        <v>53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1"/>
      <c r="AE18" s="151" t="s">
        <v>12</v>
      </c>
      <c r="AF18" s="152"/>
      <c r="AG18" s="160" t="s">
        <v>59</v>
      </c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1"/>
      <c r="BD18" s="22"/>
      <c r="CC18" s="22"/>
      <c r="CD18" s="22"/>
      <c r="CE18" s="22"/>
      <c r="DL18" s="22"/>
    </row>
    <row r="19" spans="2:116" ht="15">
      <c r="B19" s="151" t="s">
        <v>13</v>
      </c>
      <c r="C19" s="152"/>
      <c r="D19" s="160" t="s">
        <v>55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1"/>
      <c r="AE19" s="151" t="s">
        <v>13</v>
      </c>
      <c r="AF19" s="152"/>
      <c r="AG19" s="160" t="s">
        <v>54</v>
      </c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1"/>
      <c r="BD19" s="22"/>
      <c r="CC19" s="22"/>
      <c r="CD19" s="22"/>
      <c r="CE19" s="22"/>
      <c r="DL19" s="22"/>
    </row>
    <row r="20" spans="2:116" ht="15.75" thickBot="1">
      <c r="B20" s="167" t="s">
        <v>14</v>
      </c>
      <c r="C20" s="168"/>
      <c r="D20" s="162" t="s">
        <v>56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3"/>
      <c r="AE20" s="167" t="s">
        <v>14</v>
      </c>
      <c r="AF20" s="168"/>
      <c r="AG20" s="162" t="s">
        <v>60</v>
      </c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3"/>
      <c r="BD20" s="22"/>
      <c r="CC20" s="22"/>
      <c r="CD20" s="22"/>
      <c r="CE20" s="22"/>
      <c r="DL20" s="22"/>
    </row>
    <row r="22" spans="2:116" ht="12.75">
      <c r="B22" s="1" t="s">
        <v>26</v>
      </c>
      <c r="BD22" s="22"/>
      <c r="CC22" s="22"/>
      <c r="CD22" s="22"/>
      <c r="CE22" s="22"/>
      <c r="DL22" s="22"/>
    </row>
    <row r="23" spans="56:116" ht="6" customHeight="1" thickBot="1">
      <c r="BD23" s="22"/>
      <c r="CC23" s="22"/>
      <c r="CD23" s="22"/>
      <c r="CE23" s="22"/>
      <c r="DL23" s="22"/>
    </row>
    <row r="24" spans="2:116" s="4" customFormat="1" ht="16.5" customHeight="1" thickBot="1">
      <c r="B24" s="178" t="s">
        <v>17</v>
      </c>
      <c r="C24" s="179"/>
      <c r="D24" s="182"/>
      <c r="E24" s="136"/>
      <c r="F24" s="183"/>
      <c r="G24" s="182" t="s">
        <v>18</v>
      </c>
      <c r="H24" s="136"/>
      <c r="I24" s="183"/>
      <c r="J24" s="182" t="s">
        <v>20</v>
      </c>
      <c r="K24" s="136"/>
      <c r="L24" s="136"/>
      <c r="M24" s="136"/>
      <c r="N24" s="183"/>
      <c r="O24" s="182" t="s">
        <v>21</v>
      </c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83"/>
      <c r="AW24" s="182" t="s">
        <v>24</v>
      </c>
      <c r="AX24" s="136"/>
      <c r="AY24" s="136"/>
      <c r="AZ24" s="136"/>
      <c r="BA24" s="183"/>
      <c r="BB24" s="180"/>
      <c r="BC24" s="181"/>
      <c r="BD24" s="24"/>
      <c r="BE24" s="48"/>
      <c r="BF24" s="49" t="s">
        <v>31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70"/>
      <c r="CD24" s="70"/>
      <c r="CE24" s="70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74">
        <v>1</v>
      </c>
      <c r="C25" s="175"/>
      <c r="D25" s="175"/>
      <c r="E25" s="175"/>
      <c r="F25" s="175"/>
      <c r="G25" s="175" t="s">
        <v>19</v>
      </c>
      <c r="H25" s="175"/>
      <c r="I25" s="175"/>
      <c r="J25" s="176">
        <f>$H$10</f>
        <v>0.3819444444444444</v>
      </c>
      <c r="K25" s="176"/>
      <c r="L25" s="176"/>
      <c r="M25" s="176"/>
      <c r="N25" s="177"/>
      <c r="O25" s="171" t="str">
        <f>D16</f>
        <v>TuS Rotenhof E1</v>
      </c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5" t="s">
        <v>23</v>
      </c>
      <c r="AF25" s="172" t="str">
        <f>D17</f>
        <v>JSG Altes Land</v>
      </c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3"/>
      <c r="AW25" s="138"/>
      <c r="AX25" s="140"/>
      <c r="AY25" s="15" t="s">
        <v>22</v>
      </c>
      <c r="AZ25" s="140"/>
      <c r="BA25" s="141"/>
      <c r="BB25" s="138"/>
      <c r="BC25" s="139"/>
      <c r="BE25" s="48"/>
      <c r="BF25" s="53" t="str">
        <f>IF(ISBLANK(AW25),"0",IF(AW25&gt;AZ25,3,IF(AW25=AZ25,1,0)))</f>
        <v>0</v>
      </c>
      <c r="BG25" s="53" t="s">
        <v>22</v>
      </c>
      <c r="BH25" s="53" t="str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53">
        <v>2</v>
      </c>
      <c r="C26" s="154"/>
      <c r="D26" s="154"/>
      <c r="E26" s="154"/>
      <c r="F26" s="154"/>
      <c r="G26" s="154" t="s">
        <v>25</v>
      </c>
      <c r="H26" s="154"/>
      <c r="I26" s="154"/>
      <c r="J26" s="158">
        <f>J25+$U$10*$X$10+$AL$10</f>
        <v>0.3902777777777777</v>
      </c>
      <c r="K26" s="158"/>
      <c r="L26" s="158"/>
      <c r="M26" s="158"/>
      <c r="N26" s="159"/>
      <c r="O26" s="155" t="str">
        <f>AG16</f>
        <v>TuS Rotenhof E1 Blau</v>
      </c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8" t="s">
        <v>23</v>
      </c>
      <c r="AF26" s="156" t="str">
        <f>AG17</f>
        <v>MTV Eckenförde</v>
      </c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7"/>
      <c r="AW26" s="142"/>
      <c r="AX26" s="143"/>
      <c r="AY26" s="8" t="s">
        <v>22</v>
      </c>
      <c r="AZ26" s="143"/>
      <c r="BA26" s="144"/>
      <c r="BB26" s="142"/>
      <c r="BC26" s="145"/>
      <c r="BD26" s="24"/>
      <c r="BE26" s="48"/>
      <c r="BF26" s="53" t="str">
        <f aca="true" t="shared" si="0" ref="BF26:BF44">IF(ISBLANK(AW26),"0",IF(AW26&gt;AZ26,3,IF(AW26=AZ26,1,0)))</f>
        <v>0</v>
      </c>
      <c r="BG26" s="53" t="s">
        <v>22</v>
      </c>
      <c r="BH26" s="53" t="str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24"/>
      <c r="CD26" s="24"/>
      <c r="CE26" s="24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74">
        <v>3</v>
      </c>
      <c r="C27" s="175"/>
      <c r="D27" s="175"/>
      <c r="E27" s="175"/>
      <c r="F27" s="175"/>
      <c r="G27" s="175" t="s">
        <v>19</v>
      </c>
      <c r="H27" s="175"/>
      <c r="I27" s="175"/>
      <c r="J27" s="176">
        <f>J26+$U$10*$X$10+$AL$10</f>
        <v>0.398611111111111</v>
      </c>
      <c r="K27" s="176"/>
      <c r="L27" s="176"/>
      <c r="M27" s="176"/>
      <c r="N27" s="177"/>
      <c r="O27" s="171" t="str">
        <f>D19</f>
        <v>Kolding IF U 10</v>
      </c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5" t="s">
        <v>23</v>
      </c>
      <c r="AF27" s="172" t="str">
        <f>D18</f>
        <v>Holstein Kiel U11</v>
      </c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3"/>
      <c r="AW27" s="138"/>
      <c r="AX27" s="140"/>
      <c r="AY27" s="15" t="s">
        <v>22</v>
      </c>
      <c r="AZ27" s="140"/>
      <c r="BA27" s="141"/>
      <c r="BB27" s="138"/>
      <c r="BC27" s="139"/>
      <c r="BD27" s="24"/>
      <c r="BE27" s="48"/>
      <c r="BF27" s="53" t="str">
        <f t="shared" si="0"/>
        <v>0</v>
      </c>
      <c r="BG27" s="53" t="s">
        <v>22</v>
      </c>
      <c r="BH27" s="53" t="str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24"/>
      <c r="CD27" s="24"/>
      <c r="CE27" s="24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53">
        <v>4</v>
      </c>
      <c r="C28" s="154"/>
      <c r="D28" s="154"/>
      <c r="E28" s="154"/>
      <c r="F28" s="154"/>
      <c r="G28" s="154" t="s">
        <v>25</v>
      </c>
      <c r="H28" s="154"/>
      <c r="I28" s="154"/>
      <c r="J28" s="158">
        <f>J27+$U$10*$X$10+$AL$10</f>
        <v>0.40694444444444433</v>
      </c>
      <c r="K28" s="158"/>
      <c r="L28" s="158"/>
      <c r="M28" s="158"/>
      <c r="N28" s="159"/>
      <c r="O28" s="155" t="str">
        <f>AG19</f>
        <v>Kolding BK U 11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8" t="s">
        <v>23</v>
      </c>
      <c r="AF28" s="156" t="str">
        <f>AG18</f>
        <v>VfB Lübeck</v>
      </c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7"/>
      <c r="AW28" s="142"/>
      <c r="AX28" s="143"/>
      <c r="AY28" s="8" t="s">
        <v>22</v>
      </c>
      <c r="AZ28" s="143"/>
      <c r="BA28" s="144"/>
      <c r="BB28" s="142"/>
      <c r="BC28" s="145"/>
      <c r="BD28" s="24"/>
      <c r="BE28" s="48"/>
      <c r="BF28" s="53" t="str">
        <f t="shared" si="0"/>
        <v>0</v>
      </c>
      <c r="BG28" s="53" t="s">
        <v>22</v>
      </c>
      <c r="BH28" s="53" t="str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24"/>
      <c r="CD28" s="24"/>
      <c r="CE28" s="24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74">
        <v>5</v>
      </c>
      <c r="C29" s="175"/>
      <c r="D29" s="175"/>
      <c r="E29" s="175"/>
      <c r="F29" s="175"/>
      <c r="G29" s="175" t="s">
        <v>19</v>
      </c>
      <c r="H29" s="175"/>
      <c r="I29" s="175"/>
      <c r="J29" s="176">
        <f>J28+$U$10*$X$10+$AL$10</f>
        <v>0.41527777777777763</v>
      </c>
      <c r="K29" s="176"/>
      <c r="L29" s="176"/>
      <c r="M29" s="176"/>
      <c r="N29" s="177"/>
      <c r="O29" s="171" t="str">
        <f>D20</f>
        <v>Kreisauswahl Rendsburg Eckenförde</v>
      </c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5" t="s">
        <v>23</v>
      </c>
      <c r="AF29" s="172" t="str">
        <f>D16</f>
        <v>TuS Rotenhof E1</v>
      </c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3"/>
      <c r="AW29" s="138"/>
      <c r="AX29" s="140"/>
      <c r="AY29" s="15" t="s">
        <v>22</v>
      </c>
      <c r="AZ29" s="140"/>
      <c r="BA29" s="141"/>
      <c r="BB29" s="138"/>
      <c r="BC29" s="139"/>
      <c r="BD29" s="24"/>
      <c r="BE29" s="48"/>
      <c r="BF29" s="53" t="str">
        <f t="shared" si="0"/>
        <v>0</v>
      </c>
      <c r="BG29" s="53" t="s">
        <v>22</v>
      </c>
      <c r="BH29" s="53" t="str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24"/>
      <c r="CD29" s="24"/>
      <c r="CE29" s="24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53">
        <v>6</v>
      </c>
      <c r="C30" s="154"/>
      <c r="D30" s="154"/>
      <c r="E30" s="154"/>
      <c r="F30" s="154"/>
      <c r="G30" s="154" t="s">
        <v>25</v>
      </c>
      <c r="H30" s="154"/>
      <c r="I30" s="154"/>
      <c r="J30" s="158">
        <f>J29+$U$10*$X$10+$AL$10</f>
        <v>0.42361111111111094</v>
      </c>
      <c r="K30" s="158"/>
      <c r="L30" s="158"/>
      <c r="M30" s="158"/>
      <c r="N30" s="159"/>
      <c r="O30" s="155" t="str">
        <f>AG20</f>
        <v>TuS Rotenhof E2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8" t="s">
        <v>23</v>
      </c>
      <c r="AF30" s="156" t="str">
        <f>AG16</f>
        <v>TuS Rotenhof E1 Blau</v>
      </c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7"/>
      <c r="AW30" s="142"/>
      <c r="AX30" s="143"/>
      <c r="AY30" s="8" t="s">
        <v>22</v>
      </c>
      <c r="AZ30" s="143"/>
      <c r="BA30" s="144"/>
      <c r="BB30" s="142"/>
      <c r="BC30" s="145"/>
      <c r="BD30" s="24"/>
      <c r="BE30" s="48"/>
      <c r="BF30" s="53" t="str">
        <f t="shared" si="0"/>
        <v>0</v>
      </c>
      <c r="BG30" s="53" t="s">
        <v>22</v>
      </c>
      <c r="BH30" s="53" t="str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24"/>
      <c r="CD30" s="24"/>
      <c r="CE30" s="24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74">
        <v>7</v>
      </c>
      <c r="C31" s="175"/>
      <c r="D31" s="175"/>
      <c r="E31" s="175"/>
      <c r="F31" s="175"/>
      <c r="G31" s="175" t="s">
        <v>19</v>
      </c>
      <c r="H31" s="175"/>
      <c r="I31" s="175"/>
      <c r="J31" s="176">
        <f aca="true" t="shared" si="2" ref="J31:J44">J30+$U$10*$X$10+$AL$10</f>
        <v>0.43194444444444424</v>
      </c>
      <c r="K31" s="176"/>
      <c r="L31" s="176"/>
      <c r="M31" s="176"/>
      <c r="N31" s="177"/>
      <c r="O31" s="171" t="str">
        <f>D17</f>
        <v>JSG Altes Land</v>
      </c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5" t="s">
        <v>23</v>
      </c>
      <c r="AF31" s="172" t="str">
        <f>D19</f>
        <v>Kolding IF U 10</v>
      </c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3"/>
      <c r="AW31" s="138"/>
      <c r="AX31" s="140"/>
      <c r="AY31" s="15" t="s">
        <v>22</v>
      </c>
      <c r="AZ31" s="140"/>
      <c r="BA31" s="141"/>
      <c r="BB31" s="138"/>
      <c r="BC31" s="139"/>
      <c r="BD31" s="20"/>
      <c r="BE31" s="48"/>
      <c r="BF31" s="53" t="str">
        <f t="shared" si="0"/>
        <v>0</v>
      </c>
      <c r="BG31" s="53" t="s">
        <v>22</v>
      </c>
      <c r="BH31" s="53" t="str">
        <f t="shared" si="1"/>
        <v>0</v>
      </c>
      <c r="BI31" s="48"/>
      <c r="BJ31" s="48"/>
      <c r="BK31" s="55"/>
      <c r="BL31" s="55"/>
      <c r="BM31" s="56" t="str">
        <f>$D$16</f>
        <v>TuS Rotenhof E1</v>
      </c>
      <c r="BN31" s="57">
        <f>SUM($BF$25+$BH$29+$BH$35+$BF$41)</f>
        <v>0</v>
      </c>
      <c r="BO31" s="57">
        <f>SUM($AW$25+$AZ$29+$AZ$35+$AW$41)</f>
        <v>0</v>
      </c>
      <c r="BP31" s="58" t="s">
        <v>22</v>
      </c>
      <c r="BQ31" s="57">
        <f>SUM($AZ$25+$AW$29+$AW$35+$AZ$41)</f>
        <v>0</v>
      </c>
      <c r="BR31" s="57">
        <f>SUM(BO31-BQ31)</f>
        <v>0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24"/>
      <c r="CD31" s="24"/>
      <c r="CE31" s="24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53">
        <v>8</v>
      </c>
      <c r="C32" s="154"/>
      <c r="D32" s="154"/>
      <c r="E32" s="154"/>
      <c r="F32" s="154"/>
      <c r="G32" s="154" t="s">
        <v>25</v>
      </c>
      <c r="H32" s="154"/>
      <c r="I32" s="154"/>
      <c r="J32" s="158">
        <f t="shared" si="2"/>
        <v>0.44027777777777755</v>
      </c>
      <c r="K32" s="158"/>
      <c r="L32" s="158"/>
      <c r="M32" s="158"/>
      <c r="N32" s="159"/>
      <c r="O32" s="155" t="str">
        <f>AG17</f>
        <v>MTV Eckenförde</v>
      </c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8" t="s">
        <v>23</v>
      </c>
      <c r="AF32" s="156" t="str">
        <f>AG19</f>
        <v>Kolding BK U 11</v>
      </c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7"/>
      <c r="AW32" s="142"/>
      <c r="AX32" s="143"/>
      <c r="AY32" s="8" t="s">
        <v>22</v>
      </c>
      <c r="AZ32" s="143"/>
      <c r="BA32" s="144"/>
      <c r="BB32" s="142"/>
      <c r="BC32" s="145"/>
      <c r="BD32" s="20"/>
      <c r="BE32" s="48"/>
      <c r="BF32" s="53" t="str">
        <f t="shared" si="0"/>
        <v>0</v>
      </c>
      <c r="BG32" s="53" t="s">
        <v>22</v>
      </c>
      <c r="BH32" s="53" t="str">
        <f t="shared" si="1"/>
        <v>0</v>
      </c>
      <c r="BI32" s="48"/>
      <c r="BJ32" s="48"/>
      <c r="BK32" s="55"/>
      <c r="BL32" s="55"/>
      <c r="BM32" s="59" t="str">
        <f>$D$17</f>
        <v>JSG Altes Land</v>
      </c>
      <c r="BN32" s="57">
        <f>SUM($BH$25+$BF$31+$BH$37+$BF$43)</f>
        <v>0</v>
      </c>
      <c r="BO32" s="57">
        <f>SUM($AZ$25+$AW$31+$AZ$37+$AW$43)</f>
        <v>0</v>
      </c>
      <c r="BP32" s="58" t="s">
        <v>22</v>
      </c>
      <c r="BQ32" s="57">
        <f>SUM($AW$25+$AZ$31+$AW$37+$AZ$43)</f>
        <v>0</v>
      </c>
      <c r="BR32" s="57">
        <f>SUM(BO32-BQ32)</f>
        <v>0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24"/>
      <c r="CD32" s="24"/>
      <c r="CE32" s="24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74">
        <v>9</v>
      </c>
      <c r="C33" s="175"/>
      <c r="D33" s="175"/>
      <c r="E33" s="175"/>
      <c r="F33" s="175"/>
      <c r="G33" s="175" t="s">
        <v>19</v>
      </c>
      <c r="H33" s="175"/>
      <c r="I33" s="175"/>
      <c r="J33" s="176">
        <f t="shared" si="2"/>
        <v>0.44861111111111085</v>
      </c>
      <c r="K33" s="176"/>
      <c r="L33" s="176"/>
      <c r="M33" s="176"/>
      <c r="N33" s="177"/>
      <c r="O33" s="171" t="str">
        <f>D18</f>
        <v>Holstein Kiel U11</v>
      </c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5" t="s">
        <v>23</v>
      </c>
      <c r="AF33" s="172" t="str">
        <f>D20</f>
        <v>Kreisauswahl Rendsburg Eckenförde</v>
      </c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3"/>
      <c r="AW33" s="138"/>
      <c r="AX33" s="140"/>
      <c r="AY33" s="15" t="s">
        <v>22</v>
      </c>
      <c r="AZ33" s="140"/>
      <c r="BA33" s="141"/>
      <c r="BB33" s="138"/>
      <c r="BC33" s="139"/>
      <c r="BD33" s="20"/>
      <c r="BE33" s="48"/>
      <c r="BF33" s="53" t="str">
        <f t="shared" si="0"/>
        <v>0</v>
      </c>
      <c r="BG33" s="53" t="s">
        <v>22</v>
      </c>
      <c r="BH33" s="53" t="str">
        <f t="shared" si="1"/>
        <v>0</v>
      </c>
      <c r="BI33" s="48"/>
      <c r="BJ33" s="48"/>
      <c r="BK33" s="55"/>
      <c r="BL33" s="55"/>
      <c r="BM33" s="59" t="str">
        <f>$D$18</f>
        <v>Holstein Kiel U11</v>
      </c>
      <c r="BN33" s="57">
        <f>SUM($BH$27+$BF$33+$BF$37+$BH$41)</f>
        <v>0</v>
      </c>
      <c r="BO33" s="57">
        <f>SUM($AZ$27+$AW$33+$AW$37+$AZ$41)</f>
        <v>0</v>
      </c>
      <c r="BP33" s="58" t="s">
        <v>22</v>
      </c>
      <c r="BQ33" s="57">
        <f>SUM($AW$27+$AZ$33+$AZ$37+$AW$41)</f>
        <v>0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24"/>
      <c r="CD33" s="24"/>
      <c r="CE33" s="24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53">
        <v>10</v>
      </c>
      <c r="C34" s="154"/>
      <c r="D34" s="154"/>
      <c r="E34" s="154"/>
      <c r="F34" s="154"/>
      <c r="G34" s="154" t="s">
        <v>25</v>
      </c>
      <c r="H34" s="154"/>
      <c r="I34" s="154"/>
      <c r="J34" s="158">
        <f t="shared" si="2"/>
        <v>0.45694444444444415</v>
      </c>
      <c r="K34" s="158"/>
      <c r="L34" s="158"/>
      <c r="M34" s="158"/>
      <c r="N34" s="159"/>
      <c r="O34" s="155" t="str">
        <f>AG18</f>
        <v>VfB Lübeck</v>
      </c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8" t="s">
        <v>23</v>
      </c>
      <c r="AF34" s="156" t="str">
        <f>AG20</f>
        <v>TuS Rotenhof E2</v>
      </c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7"/>
      <c r="AW34" s="142"/>
      <c r="AX34" s="143"/>
      <c r="AY34" s="8" t="s">
        <v>22</v>
      </c>
      <c r="AZ34" s="143"/>
      <c r="BA34" s="144"/>
      <c r="BB34" s="142"/>
      <c r="BC34" s="145"/>
      <c r="BD34" s="20"/>
      <c r="BE34" s="48"/>
      <c r="BF34" s="53" t="str">
        <f t="shared" si="0"/>
        <v>0</v>
      </c>
      <c r="BG34" s="53" t="s">
        <v>22</v>
      </c>
      <c r="BH34" s="53" t="str">
        <f t="shared" si="1"/>
        <v>0</v>
      </c>
      <c r="BI34" s="48"/>
      <c r="BJ34" s="48"/>
      <c r="BK34" s="55"/>
      <c r="BL34" s="55"/>
      <c r="BM34" s="59" t="str">
        <f>$D$19</f>
        <v>Kolding IF U 10</v>
      </c>
      <c r="BN34" s="57">
        <f>SUM($BF$27+$BH$31+$BF$35+$BH$39)</f>
        <v>0</v>
      </c>
      <c r="BO34" s="57">
        <f>SUM($AW$27+$AZ$31+$AW$35+$AZ$39)</f>
        <v>0</v>
      </c>
      <c r="BP34" s="58" t="s">
        <v>22</v>
      </c>
      <c r="BQ34" s="57">
        <f>SUM($AZ$27+$AW$31+$AZ$35+$AW$39)</f>
        <v>0</v>
      </c>
      <c r="BR34" s="57">
        <f>SUM(BO34-BQ34)</f>
        <v>0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24"/>
      <c r="CD34" s="24"/>
      <c r="CE34" s="24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74">
        <v>11</v>
      </c>
      <c r="C35" s="175"/>
      <c r="D35" s="175"/>
      <c r="E35" s="175"/>
      <c r="F35" s="175"/>
      <c r="G35" s="175" t="s">
        <v>19</v>
      </c>
      <c r="H35" s="175"/>
      <c r="I35" s="175"/>
      <c r="J35" s="176">
        <f t="shared" si="2"/>
        <v>0.46527777777777746</v>
      </c>
      <c r="K35" s="176"/>
      <c r="L35" s="176"/>
      <c r="M35" s="176"/>
      <c r="N35" s="177"/>
      <c r="O35" s="171" t="str">
        <f>D19</f>
        <v>Kolding IF U 10</v>
      </c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5" t="s">
        <v>23</v>
      </c>
      <c r="AF35" s="172" t="str">
        <f>D16</f>
        <v>TuS Rotenhof E1</v>
      </c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3"/>
      <c r="AW35" s="138"/>
      <c r="AX35" s="140"/>
      <c r="AY35" s="15" t="s">
        <v>22</v>
      </c>
      <c r="AZ35" s="140"/>
      <c r="BA35" s="141"/>
      <c r="BB35" s="138"/>
      <c r="BC35" s="139"/>
      <c r="BD35" s="20"/>
      <c r="BE35" s="48"/>
      <c r="BF35" s="53" t="str">
        <f t="shared" si="0"/>
        <v>0</v>
      </c>
      <c r="BG35" s="53" t="s">
        <v>22</v>
      </c>
      <c r="BH35" s="53" t="str">
        <f t="shared" si="1"/>
        <v>0</v>
      </c>
      <c r="BI35" s="48"/>
      <c r="BJ35" s="48"/>
      <c r="BK35" s="55"/>
      <c r="BL35" s="55"/>
      <c r="BM35" s="59" t="str">
        <f>$D$20</f>
        <v>Kreisauswahl Rendsburg Eckenförde</v>
      </c>
      <c r="BN35" s="57">
        <f>SUM($BF$29+$BH$33+$BF$39+$BH$43)</f>
        <v>0</v>
      </c>
      <c r="BO35" s="57">
        <f>SUM($AW$29+$AZ$33+$AW$39+$AZ$43)</f>
        <v>0</v>
      </c>
      <c r="BP35" s="58" t="s">
        <v>22</v>
      </c>
      <c r="BQ35" s="57">
        <f>SUM($AZ$29+$AW$33+$AZ$39+$AW$43)</f>
        <v>0</v>
      </c>
      <c r="BR35" s="57">
        <f>SUM(BO35-BQ35)</f>
        <v>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24"/>
      <c r="CD35" s="24"/>
      <c r="CE35" s="24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53">
        <v>12</v>
      </c>
      <c r="C36" s="154"/>
      <c r="D36" s="154"/>
      <c r="E36" s="154"/>
      <c r="F36" s="154"/>
      <c r="G36" s="154" t="s">
        <v>25</v>
      </c>
      <c r="H36" s="154"/>
      <c r="I36" s="154"/>
      <c r="J36" s="158">
        <f t="shared" si="2"/>
        <v>0.47361111111111076</v>
      </c>
      <c r="K36" s="158"/>
      <c r="L36" s="158"/>
      <c r="M36" s="158"/>
      <c r="N36" s="159"/>
      <c r="O36" s="155" t="str">
        <f>AG19</f>
        <v>Kolding BK U 11</v>
      </c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8" t="s">
        <v>23</v>
      </c>
      <c r="AF36" s="156" t="str">
        <f>AG16</f>
        <v>TuS Rotenhof E1 Blau</v>
      </c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7"/>
      <c r="AW36" s="142"/>
      <c r="AX36" s="143"/>
      <c r="AY36" s="8" t="s">
        <v>22</v>
      </c>
      <c r="AZ36" s="143"/>
      <c r="BA36" s="144"/>
      <c r="BB36" s="142"/>
      <c r="BC36" s="145"/>
      <c r="BD36" s="20"/>
      <c r="BE36" s="48"/>
      <c r="BF36" s="53" t="str">
        <f t="shared" si="0"/>
        <v>0</v>
      </c>
      <c r="BG36" s="53" t="s">
        <v>22</v>
      </c>
      <c r="BH36" s="53" t="str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24"/>
      <c r="CD36" s="24"/>
      <c r="CE36" s="24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74">
        <v>13</v>
      </c>
      <c r="C37" s="175"/>
      <c r="D37" s="175"/>
      <c r="E37" s="175"/>
      <c r="F37" s="175"/>
      <c r="G37" s="175" t="s">
        <v>19</v>
      </c>
      <c r="H37" s="175"/>
      <c r="I37" s="175"/>
      <c r="J37" s="176">
        <f t="shared" si="2"/>
        <v>0.48194444444444406</v>
      </c>
      <c r="K37" s="176"/>
      <c r="L37" s="176"/>
      <c r="M37" s="176"/>
      <c r="N37" s="177"/>
      <c r="O37" s="171" t="str">
        <f>D18</f>
        <v>Holstein Kiel U11</v>
      </c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5" t="s">
        <v>23</v>
      </c>
      <c r="AF37" s="172" t="str">
        <f>D17</f>
        <v>JSG Altes Land</v>
      </c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3"/>
      <c r="AW37" s="138"/>
      <c r="AX37" s="140"/>
      <c r="AY37" s="15" t="s">
        <v>22</v>
      </c>
      <c r="AZ37" s="140"/>
      <c r="BA37" s="141"/>
      <c r="BB37" s="138"/>
      <c r="BC37" s="139"/>
      <c r="BD37" s="20"/>
      <c r="BE37" s="48"/>
      <c r="BF37" s="53" t="str">
        <f t="shared" si="0"/>
        <v>0</v>
      </c>
      <c r="BG37" s="53" t="s">
        <v>22</v>
      </c>
      <c r="BH37" s="53" t="str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24"/>
      <c r="CD37" s="24"/>
      <c r="CE37" s="24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53">
        <v>14</v>
      </c>
      <c r="C38" s="154"/>
      <c r="D38" s="154"/>
      <c r="E38" s="154"/>
      <c r="F38" s="154"/>
      <c r="G38" s="154" t="s">
        <v>25</v>
      </c>
      <c r="H38" s="154"/>
      <c r="I38" s="154"/>
      <c r="J38" s="158">
        <f t="shared" si="2"/>
        <v>0.49027777777777737</v>
      </c>
      <c r="K38" s="158"/>
      <c r="L38" s="158"/>
      <c r="M38" s="158"/>
      <c r="N38" s="159"/>
      <c r="O38" s="155" t="str">
        <f>AG18</f>
        <v>VfB Lübeck</v>
      </c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8" t="s">
        <v>23</v>
      </c>
      <c r="AF38" s="156" t="str">
        <f>AG17</f>
        <v>MTV Eckenförde</v>
      </c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7"/>
      <c r="AW38" s="142"/>
      <c r="AX38" s="143"/>
      <c r="AY38" s="8" t="s">
        <v>22</v>
      </c>
      <c r="AZ38" s="143"/>
      <c r="BA38" s="144"/>
      <c r="BB38" s="142"/>
      <c r="BC38" s="145"/>
      <c r="BD38" s="20"/>
      <c r="BE38" s="48"/>
      <c r="BF38" s="53" t="str">
        <f t="shared" si="0"/>
        <v>0</v>
      </c>
      <c r="BG38" s="53" t="s">
        <v>22</v>
      </c>
      <c r="BH38" s="53" t="str">
        <f t="shared" si="1"/>
        <v>0</v>
      </c>
      <c r="BI38" s="48"/>
      <c r="BJ38" s="48"/>
      <c r="BK38" s="55"/>
      <c r="BL38" s="55"/>
      <c r="BM38" s="59" t="str">
        <f>$AG$16</f>
        <v>TuS Rotenhof E1 Blau</v>
      </c>
      <c r="BN38" s="57">
        <f>SUM($BF$26+$BH$30+$BH$36+$BF$42)</f>
        <v>0</v>
      </c>
      <c r="BO38" s="57">
        <f>SUM($AW$26+$AZ$30+$AZ$36+$AW$42)</f>
        <v>0</v>
      </c>
      <c r="BP38" s="58" t="s">
        <v>22</v>
      </c>
      <c r="BQ38" s="57">
        <f>SUM($AZ$26+$AW$30+$AW$36+$AZ$42)</f>
        <v>0</v>
      </c>
      <c r="BR38" s="57">
        <f>SUM(BO38-BQ38)</f>
        <v>0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24"/>
      <c r="CD38" s="24"/>
      <c r="CE38" s="24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74">
        <v>15</v>
      </c>
      <c r="C39" s="175"/>
      <c r="D39" s="175"/>
      <c r="E39" s="175"/>
      <c r="F39" s="175"/>
      <c r="G39" s="175" t="s">
        <v>19</v>
      </c>
      <c r="H39" s="175"/>
      <c r="I39" s="175"/>
      <c r="J39" s="176">
        <f t="shared" si="2"/>
        <v>0.49861111111111067</v>
      </c>
      <c r="K39" s="176"/>
      <c r="L39" s="176"/>
      <c r="M39" s="176"/>
      <c r="N39" s="177"/>
      <c r="O39" s="171" t="str">
        <f>D20</f>
        <v>Kreisauswahl Rendsburg Eckenförde</v>
      </c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5" t="s">
        <v>23</v>
      </c>
      <c r="AF39" s="172" t="str">
        <f>D19</f>
        <v>Kolding IF U 10</v>
      </c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3"/>
      <c r="AW39" s="138"/>
      <c r="AX39" s="140"/>
      <c r="AY39" s="15" t="s">
        <v>22</v>
      </c>
      <c r="AZ39" s="140"/>
      <c r="BA39" s="141"/>
      <c r="BB39" s="138"/>
      <c r="BC39" s="139"/>
      <c r="BD39" s="20"/>
      <c r="BE39" s="48"/>
      <c r="BF39" s="53" t="str">
        <f t="shared" si="0"/>
        <v>0</v>
      </c>
      <c r="BG39" s="53" t="s">
        <v>22</v>
      </c>
      <c r="BH39" s="53" t="str">
        <f t="shared" si="1"/>
        <v>0</v>
      </c>
      <c r="BI39" s="48"/>
      <c r="BJ39" s="48"/>
      <c r="BK39" s="55"/>
      <c r="BL39" s="55"/>
      <c r="BM39" s="59" t="str">
        <f>$AG$17</f>
        <v>MTV Eckenförde</v>
      </c>
      <c r="BN39" s="57">
        <f>SUM($BH$26+$BF$32+$BH$38+$BF$44)</f>
        <v>0</v>
      </c>
      <c r="BO39" s="57">
        <f>SUM($AZ$26+$AW$32+$AZ$38+$AW$44)</f>
        <v>0</v>
      </c>
      <c r="BP39" s="58" t="s">
        <v>22</v>
      </c>
      <c r="BQ39" s="57">
        <f>SUM($AW$26+$AZ$32+$AW$38+$AZ$44)</f>
        <v>0</v>
      </c>
      <c r="BR39" s="57">
        <f>SUM(BO39-BQ39)</f>
        <v>0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24"/>
      <c r="CD39" s="24"/>
      <c r="CE39" s="24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53">
        <v>16</v>
      </c>
      <c r="C40" s="154"/>
      <c r="D40" s="154"/>
      <c r="E40" s="154"/>
      <c r="F40" s="154"/>
      <c r="G40" s="154" t="s">
        <v>25</v>
      </c>
      <c r="H40" s="154"/>
      <c r="I40" s="154"/>
      <c r="J40" s="158">
        <f t="shared" si="2"/>
        <v>0.506944444444444</v>
      </c>
      <c r="K40" s="158"/>
      <c r="L40" s="158"/>
      <c r="M40" s="158"/>
      <c r="N40" s="159"/>
      <c r="O40" s="155" t="str">
        <f>AG20</f>
        <v>TuS Rotenhof E2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8" t="s">
        <v>23</v>
      </c>
      <c r="AF40" s="156" t="str">
        <f>AG19</f>
        <v>Kolding BK U 11</v>
      </c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7"/>
      <c r="AW40" s="142"/>
      <c r="AX40" s="143"/>
      <c r="AY40" s="8" t="s">
        <v>22</v>
      </c>
      <c r="AZ40" s="143"/>
      <c r="BA40" s="144"/>
      <c r="BB40" s="142"/>
      <c r="BC40" s="145"/>
      <c r="BD40" s="20"/>
      <c r="BE40" s="48"/>
      <c r="BF40" s="53" t="str">
        <f t="shared" si="0"/>
        <v>0</v>
      </c>
      <c r="BG40" s="53" t="s">
        <v>22</v>
      </c>
      <c r="BH40" s="53" t="str">
        <f t="shared" si="1"/>
        <v>0</v>
      </c>
      <c r="BI40" s="48"/>
      <c r="BJ40" s="48"/>
      <c r="BK40" s="55"/>
      <c r="BL40" s="55"/>
      <c r="BM40" s="56" t="str">
        <f>$AG$18</f>
        <v>VfB Lübeck</v>
      </c>
      <c r="BN40" s="57">
        <f>SUM($BH$28+$BF$34+$BF$38+$BH$42)</f>
        <v>0</v>
      </c>
      <c r="BO40" s="57">
        <f>SUM($AZ$28+$AW$34+$AW$38+$AZ$42)</f>
        <v>0</v>
      </c>
      <c r="BP40" s="58" t="s">
        <v>22</v>
      </c>
      <c r="BQ40" s="57">
        <f>SUM($AW$28+$AZ$34+$AZ$38+$AW$42)</f>
        <v>0</v>
      </c>
      <c r="BR40" s="57">
        <f>SUM(BO40-BQ40)</f>
        <v>0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24"/>
      <c r="CD40" s="24"/>
      <c r="CE40" s="24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74">
        <v>17</v>
      </c>
      <c r="C41" s="175"/>
      <c r="D41" s="175"/>
      <c r="E41" s="175"/>
      <c r="F41" s="175"/>
      <c r="G41" s="175" t="s">
        <v>19</v>
      </c>
      <c r="H41" s="175"/>
      <c r="I41" s="175"/>
      <c r="J41" s="176">
        <f t="shared" si="2"/>
        <v>0.5152777777777773</v>
      </c>
      <c r="K41" s="176"/>
      <c r="L41" s="176"/>
      <c r="M41" s="176"/>
      <c r="N41" s="177"/>
      <c r="O41" s="171" t="str">
        <f>D16</f>
        <v>TuS Rotenhof E1</v>
      </c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5" t="s">
        <v>23</v>
      </c>
      <c r="AF41" s="172" t="str">
        <f>D18</f>
        <v>Holstein Kiel U11</v>
      </c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3"/>
      <c r="AW41" s="138"/>
      <c r="AX41" s="140"/>
      <c r="AY41" s="15" t="s">
        <v>22</v>
      </c>
      <c r="AZ41" s="140"/>
      <c r="BA41" s="141"/>
      <c r="BB41" s="138"/>
      <c r="BC41" s="139"/>
      <c r="BD41" s="20"/>
      <c r="BE41" s="48"/>
      <c r="BF41" s="53" t="str">
        <f t="shared" si="0"/>
        <v>0</v>
      </c>
      <c r="BG41" s="53" t="s">
        <v>22</v>
      </c>
      <c r="BH41" s="53" t="str">
        <f t="shared" si="1"/>
        <v>0</v>
      </c>
      <c r="BI41" s="48"/>
      <c r="BJ41" s="48"/>
      <c r="BK41" s="55"/>
      <c r="BL41" s="55"/>
      <c r="BM41" s="59" t="str">
        <f>$AG$19</f>
        <v>Kolding BK U 11</v>
      </c>
      <c r="BN41" s="57">
        <f>SUM($BF$28+$BH$32+$BF$36+$BH$40)</f>
        <v>0</v>
      </c>
      <c r="BO41" s="57">
        <f>SUM($AW$28+$AZ$32+$AW$36+$AZ$40)</f>
        <v>0</v>
      </c>
      <c r="BP41" s="58" t="s">
        <v>22</v>
      </c>
      <c r="BQ41" s="57">
        <f>SUM($AZ$28+$AW$32+$AZ$36+$AW$40)</f>
        <v>0</v>
      </c>
      <c r="BR41" s="57">
        <f>SUM(BO41-BQ41)</f>
        <v>0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24"/>
      <c r="CD41" s="24"/>
      <c r="CE41" s="24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53">
        <v>18</v>
      </c>
      <c r="C42" s="154"/>
      <c r="D42" s="154"/>
      <c r="E42" s="154"/>
      <c r="F42" s="154"/>
      <c r="G42" s="154" t="s">
        <v>25</v>
      </c>
      <c r="H42" s="154"/>
      <c r="I42" s="154"/>
      <c r="J42" s="158">
        <f t="shared" si="2"/>
        <v>0.5236111111111106</v>
      </c>
      <c r="K42" s="158"/>
      <c r="L42" s="158"/>
      <c r="M42" s="158"/>
      <c r="N42" s="159"/>
      <c r="O42" s="155" t="str">
        <f>AG16</f>
        <v>TuS Rotenhof E1 Blau</v>
      </c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8" t="s">
        <v>23</v>
      </c>
      <c r="AF42" s="156" t="str">
        <f>AG18</f>
        <v>VfB Lübeck</v>
      </c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7"/>
      <c r="AW42" s="142"/>
      <c r="AX42" s="143"/>
      <c r="AY42" s="8" t="s">
        <v>22</v>
      </c>
      <c r="AZ42" s="143"/>
      <c r="BA42" s="144"/>
      <c r="BB42" s="142"/>
      <c r="BC42" s="145"/>
      <c r="BD42" s="20"/>
      <c r="BE42" s="48"/>
      <c r="BF42" s="53" t="str">
        <f t="shared" si="0"/>
        <v>0</v>
      </c>
      <c r="BG42" s="53" t="s">
        <v>22</v>
      </c>
      <c r="BH42" s="53" t="str">
        <f t="shared" si="1"/>
        <v>0</v>
      </c>
      <c r="BI42" s="48"/>
      <c r="BJ42" s="48"/>
      <c r="BK42" s="55"/>
      <c r="BL42" s="55"/>
      <c r="BM42" s="59" t="str">
        <f>$AG$20</f>
        <v>TuS Rotenhof E2</v>
      </c>
      <c r="BN42" s="57">
        <f>SUM($BF$30+$BH$34+$BF$40+$BH$44)</f>
        <v>0</v>
      </c>
      <c r="BO42" s="57">
        <f>SUM($AW$30+$AZ$34+$AW$40+$AZ$44)</f>
        <v>0</v>
      </c>
      <c r="BP42" s="58" t="s">
        <v>22</v>
      </c>
      <c r="BQ42" s="57">
        <f>SUM($AZ$30+$AW$34+$AZ$40+$AW$44)</f>
        <v>0</v>
      </c>
      <c r="BR42" s="57">
        <f>SUM(BO42-BQ42)</f>
        <v>0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24"/>
      <c r="CD42" s="24"/>
      <c r="CE42" s="24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74">
        <v>19</v>
      </c>
      <c r="C43" s="175"/>
      <c r="D43" s="175"/>
      <c r="E43" s="175"/>
      <c r="F43" s="175"/>
      <c r="G43" s="175" t="s">
        <v>19</v>
      </c>
      <c r="H43" s="175"/>
      <c r="I43" s="175"/>
      <c r="J43" s="176">
        <f t="shared" si="2"/>
        <v>0.5319444444444439</v>
      </c>
      <c r="K43" s="176"/>
      <c r="L43" s="176"/>
      <c r="M43" s="176"/>
      <c r="N43" s="177"/>
      <c r="O43" s="171" t="str">
        <f>D17</f>
        <v>JSG Altes Land</v>
      </c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5" t="s">
        <v>23</v>
      </c>
      <c r="AF43" s="172" t="str">
        <f>D20</f>
        <v>Kreisauswahl Rendsburg Eckenförde</v>
      </c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3"/>
      <c r="AW43" s="138"/>
      <c r="AX43" s="140"/>
      <c r="AY43" s="15" t="s">
        <v>22</v>
      </c>
      <c r="AZ43" s="140"/>
      <c r="BA43" s="141"/>
      <c r="BB43" s="138"/>
      <c r="BC43" s="139"/>
      <c r="BD43" s="20"/>
      <c r="BE43" s="48"/>
      <c r="BF43" s="53" t="str">
        <f t="shared" si="0"/>
        <v>0</v>
      </c>
      <c r="BG43" s="53" t="s">
        <v>22</v>
      </c>
      <c r="BH43" s="53" t="str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24"/>
      <c r="CD43" s="24"/>
      <c r="CE43" s="24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53">
        <v>20</v>
      </c>
      <c r="C44" s="154"/>
      <c r="D44" s="154"/>
      <c r="E44" s="154"/>
      <c r="F44" s="154"/>
      <c r="G44" s="154" t="s">
        <v>25</v>
      </c>
      <c r="H44" s="154"/>
      <c r="I44" s="154"/>
      <c r="J44" s="158">
        <f t="shared" si="2"/>
        <v>0.5402777777777772</v>
      </c>
      <c r="K44" s="158"/>
      <c r="L44" s="158"/>
      <c r="M44" s="158"/>
      <c r="N44" s="159"/>
      <c r="O44" s="155" t="str">
        <f>AG17</f>
        <v>MTV Eckenförde</v>
      </c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8" t="s">
        <v>23</v>
      </c>
      <c r="AF44" s="156" t="str">
        <f>AG20</f>
        <v>TuS Rotenhof E2</v>
      </c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7"/>
      <c r="AW44" s="142"/>
      <c r="AX44" s="143"/>
      <c r="AY44" s="8" t="s">
        <v>22</v>
      </c>
      <c r="AZ44" s="143"/>
      <c r="BA44" s="144"/>
      <c r="BB44" s="142"/>
      <c r="BC44" s="145"/>
      <c r="BD44" s="21"/>
      <c r="BF44" s="53" t="str">
        <f t="shared" si="0"/>
        <v>0</v>
      </c>
      <c r="BG44" s="53" t="s">
        <v>22</v>
      </c>
      <c r="BH44" s="53" t="str">
        <f t="shared" si="1"/>
        <v>0</v>
      </c>
      <c r="CC44" s="22"/>
      <c r="CD44" s="22"/>
      <c r="CE44" s="22"/>
      <c r="DL44" s="22"/>
    </row>
    <row r="45" ht="12.75"/>
    <row r="46" spans="2:116" ht="12.75">
      <c r="B46" s="1" t="s">
        <v>30</v>
      </c>
      <c r="BD46" s="22"/>
      <c r="CC46" s="22"/>
      <c r="CD46" s="22"/>
      <c r="CE46" s="22"/>
      <c r="DL46" s="22"/>
    </row>
    <row r="47" spans="56:116" ht="6" customHeight="1" thickBot="1">
      <c r="BD47" s="22"/>
      <c r="CC47" s="22"/>
      <c r="CD47" s="22"/>
      <c r="CE47" s="22"/>
      <c r="DL47" s="22"/>
    </row>
    <row r="48" spans="2:115" s="9" customFormat="1" ht="13.5" customHeight="1" thickBot="1">
      <c r="B48" s="135" t="s">
        <v>15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7"/>
      <c r="P48" s="135" t="s">
        <v>27</v>
      </c>
      <c r="Q48" s="136"/>
      <c r="R48" s="137"/>
      <c r="S48" s="135" t="s">
        <v>28</v>
      </c>
      <c r="T48" s="136"/>
      <c r="U48" s="136"/>
      <c r="V48" s="136"/>
      <c r="W48" s="137"/>
      <c r="X48" s="135" t="s">
        <v>29</v>
      </c>
      <c r="Y48" s="136"/>
      <c r="Z48" s="137"/>
      <c r="AA48" s="10"/>
      <c r="AB48" s="10"/>
      <c r="AC48" s="10"/>
      <c r="AD48" s="10"/>
      <c r="AE48" s="135" t="s">
        <v>16</v>
      </c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7"/>
      <c r="AS48" s="135" t="s">
        <v>27</v>
      </c>
      <c r="AT48" s="136"/>
      <c r="AU48" s="137"/>
      <c r="AV48" s="135" t="s">
        <v>28</v>
      </c>
      <c r="AW48" s="136"/>
      <c r="AX48" s="136"/>
      <c r="AY48" s="136"/>
      <c r="AZ48" s="137"/>
      <c r="BA48" s="135" t="s">
        <v>29</v>
      </c>
      <c r="BB48" s="136"/>
      <c r="BC48" s="137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84" t="s">
        <v>10</v>
      </c>
      <c r="C49" s="128"/>
      <c r="D49" s="185" t="str">
        <f>BM31</f>
        <v>TuS Rotenhof E1</v>
      </c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7"/>
      <c r="P49" s="125">
        <f>BN31</f>
        <v>0</v>
      </c>
      <c r="Q49" s="126"/>
      <c r="R49" s="127"/>
      <c r="S49" s="128">
        <f>BO31</f>
        <v>0</v>
      </c>
      <c r="T49" s="128"/>
      <c r="U49" s="11" t="s">
        <v>22</v>
      </c>
      <c r="V49" s="128">
        <f>BQ31</f>
        <v>0</v>
      </c>
      <c r="W49" s="128"/>
      <c r="X49" s="132">
        <f>BR31</f>
        <v>0</v>
      </c>
      <c r="Y49" s="133"/>
      <c r="Z49" s="134"/>
      <c r="AA49" s="4"/>
      <c r="AB49" s="4"/>
      <c r="AC49" s="4"/>
      <c r="AD49" s="4"/>
      <c r="AE49" s="184" t="s">
        <v>10</v>
      </c>
      <c r="AF49" s="128"/>
      <c r="AG49" s="185" t="str">
        <f>BM38</f>
        <v>TuS Rotenhof E1 Blau</v>
      </c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7"/>
      <c r="AS49" s="125">
        <f>BN38</f>
        <v>0</v>
      </c>
      <c r="AT49" s="126"/>
      <c r="AU49" s="127"/>
      <c r="AV49" s="128">
        <f>BO38</f>
        <v>0</v>
      </c>
      <c r="AW49" s="128"/>
      <c r="AX49" s="11" t="s">
        <v>22</v>
      </c>
      <c r="AY49" s="128">
        <f>BQ38</f>
        <v>0</v>
      </c>
      <c r="AZ49" s="128"/>
      <c r="BA49" s="132">
        <f>BR38</f>
        <v>0</v>
      </c>
      <c r="BB49" s="133"/>
      <c r="BC49" s="134"/>
      <c r="BD49" s="22"/>
      <c r="CC49" s="22"/>
      <c r="CD49" s="22"/>
      <c r="CE49" s="22"/>
      <c r="DL49" s="22"/>
    </row>
    <row r="50" spans="2:116" ht="12.75">
      <c r="B50" s="117" t="s">
        <v>11</v>
      </c>
      <c r="C50" s="118"/>
      <c r="D50" s="119" t="str">
        <f>BM32</f>
        <v>JSG Altes Land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1"/>
      <c r="P50" s="122">
        <f>BN32</f>
        <v>0</v>
      </c>
      <c r="Q50" s="123"/>
      <c r="R50" s="124"/>
      <c r="S50" s="118">
        <f>BO32</f>
        <v>0</v>
      </c>
      <c r="T50" s="118"/>
      <c r="U50" s="12" t="s">
        <v>22</v>
      </c>
      <c r="V50" s="118">
        <f>BQ32</f>
        <v>0</v>
      </c>
      <c r="W50" s="118"/>
      <c r="X50" s="129">
        <f>BR32</f>
        <v>0</v>
      </c>
      <c r="Y50" s="130"/>
      <c r="Z50" s="131"/>
      <c r="AA50" s="4"/>
      <c r="AB50" s="4"/>
      <c r="AC50" s="4"/>
      <c r="AD50" s="4"/>
      <c r="AE50" s="117" t="s">
        <v>11</v>
      </c>
      <c r="AF50" s="118"/>
      <c r="AG50" s="119" t="str">
        <f>BM39</f>
        <v>MTV Eckenförde</v>
      </c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/>
      <c r="AS50" s="122">
        <f>BN39</f>
        <v>0</v>
      </c>
      <c r="AT50" s="123"/>
      <c r="AU50" s="124"/>
      <c r="AV50" s="118">
        <f>BO39</f>
        <v>0</v>
      </c>
      <c r="AW50" s="118"/>
      <c r="AX50" s="12" t="s">
        <v>22</v>
      </c>
      <c r="AY50" s="118">
        <f>BQ39</f>
        <v>0</v>
      </c>
      <c r="AZ50" s="118"/>
      <c r="BA50" s="129">
        <f>BR39</f>
        <v>0</v>
      </c>
      <c r="BB50" s="130"/>
      <c r="BC50" s="131"/>
      <c r="BD50" s="22"/>
      <c r="CC50" s="22"/>
      <c r="CD50" s="22"/>
      <c r="CE50" s="22"/>
      <c r="DL50" s="22"/>
    </row>
    <row r="51" spans="2:116" ht="12.75">
      <c r="B51" s="117" t="s">
        <v>12</v>
      </c>
      <c r="C51" s="118"/>
      <c r="D51" s="119" t="str">
        <f>BM33</f>
        <v>Holstein Kiel U11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1"/>
      <c r="P51" s="122">
        <f>BN33</f>
        <v>0</v>
      </c>
      <c r="Q51" s="123"/>
      <c r="R51" s="124"/>
      <c r="S51" s="118">
        <f>BO33</f>
        <v>0</v>
      </c>
      <c r="T51" s="118"/>
      <c r="U51" s="12" t="s">
        <v>22</v>
      </c>
      <c r="V51" s="118">
        <f>BQ33</f>
        <v>0</v>
      </c>
      <c r="W51" s="118"/>
      <c r="X51" s="129">
        <f>BR33</f>
        <v>0</v>
      </c>
      <c r="Y51" s="130"/>
      <c r="Z51" s="131"/>
      <c r="AA51" s="4"/>
      <c r="AB51" s="4"/>
      <c r="AC51" s="4"/>
      <c r="AD51" s="4"/>
      <c r="AE51" s="117" t="s">
        <v>12</v>
      </c>
      <c r="AF51" s="118"/>
      <c r="AG51" s="119" t="str">
        <f>BM40</f>
        <v>VfB Lübeck</v>
      </c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1"/>
      <c r="AS51" s="122">
        <f>BN40</f>
        <v>0</v>
      </c>
      <c r="AT51" s="123"/>
      <c r="AU51" s="124"/>
      <c r="AV51" s="118">
        <f>BO40</f>
        <v>0</v>
      </c>
      <c r="AW51" s="118"/>
      <c r="AX51" s="12" t="s">
        <v>22</v>
      </c>
      <c r="AY51" s="118">
        <f>BQ40</f>
        <v>0</v>
      </c>
      <c r="AZ51" s="118"/>
      <c r="BA51" s="129">
        <f>BR40</f>
        <v>0</v>
      </c>
      <c r="BB51" s="130"/>
      <c r="BC51" s="131"/>
      <c r="BD51" s="22"/>
      <c r="CC51" s="22"/>
      <c r="CD51" s="22"/>
      <c r="CE51" s="22"/>
      <c r="DL51" s="22"/>
    </row>
    <row r="52" spans="2:116" ht="12.75">
      <c r="B52" s="117" t="s">
        <v>13</v>
      </c>
      <c r="C52" s="118"/>
      <c r="D52" s="119" t="str">
        <f>BM34</f>
        <v>Kolding IF U 10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1"/>
      <c r="P52" s="122">
        <f>BN34</f>
        <v>0</v>
      </c>
      <c r="Q52" s="123"/>
      <c r="R52" s="124"/>
      <c r="S52" s="118">
        <f>BO34</f>
        <v>0</v>
      </c>
      <c r="T52" s="118"/>
      <c r="U52" s="12" t="s">
        <v>22</v>
      </c>
      <c r="V52" s="118">
        <f>BQ34</f>
        <v>0</v>
      </c>
      <c r="W52" s="118"/>
      <c r="X52" s="129">
        <f>BR34</f>
        <v>0</v>
      </c>
      <c r="Y52" s="130"/>
      <c r="Z52" s="131"/>
      <c r="AA52" s="4"/>
      <c r="AB52" s="4"/>
      <c r="AC52" s="4"/>
      <c r="AD52" s="4"/>
      <c r="AE52" s="117" t="s">
        <v>13</v>
      </c>
      <c r="AF52" s="118"/>
      <c r="AG52" s="119" t="str">
        <f>BM41</f>
        <v>Kolding BK U 11</v>
      </c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1"/>
      <c r="AS52" s="122">
        <f>BN41</f>
        <v>0</v>
      </c>
      <c r="AT52" s="123"/>
      <c r="AU52" s="124"/>
      <c r="AV52" s="118">
        <f>BO41</f>
        <v>0</v>
      </c>
      <c r="AW52" s="118"/>
      <c r="AX52" s="12" t="s">
        <v>22</v>
      </c>
      <c r="AY52" s="118">
        <f>BQ41</f>
        <v>0</v>
      </c>
      <c r="AZ52" s="118"/>
      <c r="BA52" s="129">
        <f>BR41</f>
        <v>0</v>
      </c>
      <c r="BB52" s="130"/>
      <c r="BC52" s="131"/>
      <c r="BD52" s="22"/>
      <c r="CC52" s="22"/>
      <c r="CD52" s="22"/>
      <c r="CE52" s="22"/>
      <c r="DL52" s="22"/>
    </row>
    <row r="53" spans="2:116" ht="13.5" thickBot="1">
      <c r="B53" s="112" t="s">
        <v>14</v>
      </c>
      <c r="C53" s="113"/>
      <c r="D53" s="114" t="str">
        <f>BM35</f>
        <v>Kreisauswahl Rendsburg Eckenförde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6"/>
      <c r="P53" s="109">
        <f>BN35</f>
        <v>0</v>
      </c>
      <c r="Q53" s="110"/>
      <c r="R53" s="111"/>
      <c r="S53" s="107">
        <f>BO35</f>
        <v>0</v>
      </c>
      <c r="T53" s="107"/>
      <c r="U53" s="13" t="s">
        <v>22</v>
      </c>
      <c r="V53" s="107">
        <f>BQ35</f>
        <v>0</v>
      </c>
      <c r="W53" s="107"/>
      <c r="X53" s="188">
        <f>BR35</f>
        <v>0</v>
      </c>
      <c r="Y53" s="189"/>
      <c r="Z53" s="190"/>
      <c r="AA53" s="4"/>
      <c r="AB53" s="4"/>
      <c r="AC53" s="4"/>
      <c r="AD53" s="4"/>
      <c r="AE53" s="112" t="s">
        <v>14</v>
      </c>
      <c r="AF53" s="113"/>
      <c r="AG53" s="114" t="str">
        <f>BM42</f>
        <v>TuS Rotenhof E2</v>
      </c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109">
        <f>BN42</f>
        <v>0</v>
      </c>
      <c r="AT53" s="110"/>
      <c r="AU53" s="111"/>
      <c r="AV53" s="107">
        <f>BO42</f>
        <v>0</v>
      </c>
      <c r="AW53" s="107"/>
      <c r="AX53" s="13" t="s">
        <v>22</v>
      </c>
      <c r="AY53" s="107">
        <f>BQ42</f>
        <v>0</v>
      </c>
      <c r="AZ53" s="107"/>
      <c r="BA53" s="188">
        <f>BR42</f>
        <v>0</v>
      </c>
      <c r="BB53" s="189"/>
      <c r="BC53" s="190"/>
      <c r="BD53" s="22"/>
      <c r="CC53" s="22"/>
      <c r="CD53" s="22"/>
      <c r="CE53" s="22"/>
      <c r="DL53" s="22"/>
    </row>
    <row r="56" spans="2:116" ht="27.75">
      <c r="B56" s="208" t="str">
        <f>$A$2</f>
        <v>TUS Rotenhof E1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2"/>
      <c r="CC56" s="22"/>
      <c r="CD56" s="22"/>
      <c r="CE56" s="22"/>
      <c r="DL56" s="22"/>
    </row>
    <row r="57" spans="2:116" ht="23.25">
      <c r="B57" s="209" t="str">
        <f>$A$3</f>
        <v>Wäscherei Krause Cup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2"/>
      <c r="CC57" s="22"/>
      <c r="CD57" s="22"/>
      <c r="CE57" s="22"/>
      <c r="DL57" s="22"/>
    </row>
    <row r="59" spans="2:116" ht="12.75">
      <c r="B59" s="1" t="s">
        <v>32</v>
      </c>
      <c r="BD59" s="22"/>
      <c r="CC59" s="22"/>
      <c r="CD59" s="22"/>
      <c r="CE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49">
        <f>$J$44+$U$10*$X$10+$X$61</f>
        <v>0.554166666666666</v>
      </c>
      <c r="I61" s="149"/>
      <c r="J61" s="149"/>
      <c r="K61" s="149"/>
      <c r="L61" s="149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0">
        <v>1</v>
      </c>
      <c r="V61" s="150" t="s">
        <v>6</v>
      </c>
      <c r="W61" s="26" t="s">
        <v>40</v>
      </c>
      <c r="X61" s="108">
        <v>0.006944444444444444</v>
      </c>
      <c r="Y61" s="108"/>
      <c r="Z61" s="108"/>
      <c r="AA61" s="108"/>
      <c r="AB61" s="108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08">
        <v>0.001388888888888889</v>
      </c>
      <c r="AM61" s="108"/>
      <c r="AN61" s="108"/>
      <c r="AO61" s="108"/>
      <c r="AP61" s="108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2"/>
      <c r="CD61" s="22"/>
      <c r="CE61" s="22"/>
      <c r="DL61" s="22"/>
    </row>
    <row r="62" spans="56:116" ht="6" customHeight="1">
      <c r="BD62" s="22"/>
      <c r="CC62" s="22"/>
      <c r="CD62" s="22"/>
      <c r="CE62" s="22"/>
      <c r="DL62" s="22"/>
    </row>
    <row r="63" spans="56:116" ht="3.75" customHeight="1" thickBot="1">
      <c r="BD63" s="22"/>
      <c r="BZ63" s="39"/>
      <c r="CA63" s="39"/>
      <c r="CB63" s="39"/>
      <c r="CC63" s="71"/>
      <c r="CD63" s="71"/>
      <c r="CE63" s="71"/>
      <c r="CF63" s="63"/>
      <c r="CG63" s="63"/>
      <c r="CH63" s="63"/>
      <c r="DL63" s="22"/>
    </row>
    <row r="64" spans="2:55" ht="19.5" customHeight="1" thickBot="1">
      <c r="B64" s="89" t="s">
        <v>17</v>
      </c>
      <c r="C64" s="90"/>
      <c r="D64" s="91" t="s">
        <v>20</v>
      </c>
      <c r="E64" s="92"/>
      <c r="F64" s="92"/>
      <c r="G64" s="92"/>
      <c r="H64" s="92"/>
      <c r="I64" s="92"/>
      <c r="J64" s="92"/>
      <c r="K64" s="92"/>
      <c r="L64" s="92"/>
      <c r="M64" s="92"/>
      <c r="N64" s="93"/>
      <c r="O64" s="91" t="s">
        <v>41</v>
      </c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3"/>
      <c r="AW64" s="91" t="s">
        <v>24</v>
      </c>
      <c r="AX64" s="92"/>
      <c r="AY64" s="92"/>
      <c r="AZ64" s="92"/>
      <c r="BA64" s="93"/>
      <c r="BB64" s="91"/>
      <c r="BC64" s="106"/>
    </row>
    <row r="65" spans="2:55" ht="18" customHeight="1">
      <c r="B65" s="98">
        <v>21</v>
      </c>
      <c r="C65" s="77"/>
      <c r="D65" s="100">
        <f>H61+$U$61*$X$61+$AL$61</f>
        <v>0.5624999999999993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2"/>
      <c r="O65" s="84">
        <f>IF(ISBLANK(AZ43),"",$D$49)</f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15" t="s">
        <v>23</v>
      </c>
      <c r="AF65" s="85">
        <f>IF(ISBLANK(AZ44),"",$AG$50)</f>
      </c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6"/>
      <c r="AW65" s="87"/>
      <c r="AX65" s="73"/>
      <c r="AY65" s="73" t="s">
        <v>22</v>
      </c>
      <c r="AZ65" s="73"/>
      <c r="BA65" s="74"/>
      <c r="BB65" s="77"/>
      <c r="BC65" s="78"/>
    </row>
    <row r="66" spans="2:55" ht="12" customHeight="1" thickBot="1">
      <c r="B66" s="99"/>
      <c r="C66" s="79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5"/>
      <c r="O66" s="81" t="s">
        <v>34</v>
      </c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16"/>
      <c r="AF66" s="82" t="s">
        <v>35</v>
      </c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3"/>
      <c r="AW66" s="88"/>
      <c r="AX66" s="75"/>
      <c r="AY66" s="75"/>
      <c r="AZ66" s="75"/>
      <c r="BA66" s="76"/>
      <c r="BB66" s="79"/>
      <c r="BC66" s="80"/>
    </row>
    <row r="67" spans="56:116" ht="3.75" customHeight="1" thickBot="1">
      <c r="BD67" s="22"/>
      <c r="BZ67" s="39"/>
      <c r="CA67" s="39"/>
      <c r="CB67" s="39"/>
      <c r="CC67" s="72"/>
      <c r="CD67" s="72"/>
      <c r="CE67" s="72"/>
      <c r="CF67" s="63"/>
      <c r="CG67" s="63"/>
      <c r="CH67" s="63"/>
      <c r="DL67" s="22"/>
    </row>
    <row r="68" spans="2:86" ht="19.5" customHeight="1" thickBot="1">
      <c r="B68" s="89" t="s">
        <v>17</v>
      </c>
      <c r="C68" s="90"/>
      <c r="D68" s="91" t="s">
        <v>20</v>
      </c>
      <c r="E68" s="92"/>
      <c r="F68" s="92"/>
      <c r="G68" s="92"/>
      <c r="H68" s="92"/>
      <c r="I68" s="92"/>
      <c r="J68" s="92"/>
      <c r="K68" s="92"/>
      <c r="L68" s="92"/>
      <c r="M68" s="92"/>
      <c r="N68" s="93"/>
      <c r="O68" s="91" t="s">
        <v>42</v>
      </c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3"/>
      <c r="AW68" s="91" t="s">
        <v>24</v>
      </c>
      <c r="AX68" s="92"/>
      <c r="AY68" s="92"/>
      <c r="AZ68" s="92"/>
      <c r="BA68" s="93"/>
      <c r="BB68" s="91"/>
      <c r="BC68" s="106"/>
      <c r="BD68" s="22"/>
      <c r="BZ68" s="39"/>
      <c r="CA68" s="39"/>
      <c r="CB68" s="64"/>
      <c r="CC68" s="72"/>
      <c r="CD68" s="72"/>
      <c r="CE68" s="72"/>
      <c r="CF68" s="63"/>
      <c r="CG68" s="63"/>
      <c r="CH68" s="63"/>
    </row>
    <row r="69" spans="2:86" ht="18" customHeight="1">
      <c r="B69" s="98">
        <v>22</v>
      </c>
      <c r="C69" s="77"/>
      <c r="D69" s="100">
        <f>D$65+(U$61*X$61+$AL$61)</f>
        <v>0.5708333333333326</v>
      </c>
      <c r="E69" s="101"/>
      <c r="F69" s="101"/>
      <c r="G69" s="101"/>
      <c r="H69" s="101"/>
      <c r="I69" s="101"/>
      <c r="J69" s="101"/>
      <c r="K69" s="101"/>
      <c r="L69" s="101"/>
      <c r="M69" s="101"/>
      <c r="N69" s="102"/>
      <c r="O69" s="84">
        <f>IF(ISBLANK(AZ44),"",$AG$49)</f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15" t="s">
        <v>23</v>
      </c>
      <c r="AF69" s="85">
        <f>IF(ISBLANK(AZ43),"",$D$50)</f>
      </c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6"/>
      <c r="AW69" s="87"/>
      <c r="AX69" s="73"/>
      <c r="AY69" s="73" t="s">
        <v>22</v>
      </c>
      <c r="AZ69" s="73"/>
      <c r="BA69" s="74"/>
      <c r="BB69" s="77"/>
      <c r="BC69" s="78"/>
      <c r="BZ69" s="39"/>
      <c r="CA69" s="39"/>
      <c r="CB69" s="64"/>
      <c r="CC69" s="72"/>
      <c r="CD69" s="72"/>
      <c r="CE69" s="72"/>
      <c r="CF69" s="63"/>
      <c r="CG69" s="63"/>
      <c r="CH69" s="63"/>
    </row>
    <row r="70" spans="2:55" ht="12" customHeight="1" thickBot="1">
      <c r="B70" s="99"/>
      <c r="C70" s="79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5"/>
      <c r="O70" s="81" t="s">
        <v>36</v>
      </c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16"/>
      <c r="AF70" s="82" t="s">
        <v>33</v>
      </c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3"/>
      <c r="AW70" s="88"/>
      <c r="AX70" s="75"/>
      <c r="AY70" s="75"/>
      <c r="AZ70" s="75"/>
      <c r="BA70" s="76"/>
      <c r="BB70" s="79"/>
      <c r="BC70" s="80"/>
    </row>
    <row r="71" spans="2:55" ht="7.5" customHeight="1" thickBot="1"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8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9"/>
      <c r="AX71" s="69"/>
      <c r="AY71" s="69"/>
      <c r="AZ71" s="69"/>
      <c r="BA71" s="69"/>
      <c r="BB71" s="65"/>
      <c r="BC71" s="65"/>
    </row>
    <row r="72" spans="2:55" ht="19.5" customHeight="1" thickBot="1">
      <c r="B72" s="192" t="s">
        <v>17</v>
      </c>
      <c r="C72" s="193"/>
      <c r="D72" s="194" t="s">
        <v>20</v>
      </c>
      <c r="E72" s="195"/>
      <c r="F72" s="195"/>
      <c r="G72" s="195"/>
      <c r="H72" s="195"/>
      <c r="I72" s="195"/>
      <c r="J72" s="195"/>
      <c r="K72" s="195"/>
      <c r="L72" s="195"/>
      <c r="M72" s="195"/>
      <c r="N72" s="196"/>
      <c r="O72" s="194" t="s">
        <v>37</v>
      </c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6"/>
      <c r="AW72" s="194" t="s">
        <v>24</v>
      </c>
      <c r="AX72" s="195"/>
      <c r="AY72" s="195"/>
      <c r="AZ72" s="195"/>
      <c r="BA72" s="196"/>
      <c r="BB72" s="194"/>
      <c r="BC72" s="197"/>
    </row>
    <row r="73" spans="2:55" ht="18" customHeight="1">
      <c r="B73" s="98">
        <v>23</v>
      </c>
      <c r="C73" s="77"/>
      <c r="D73" s="100">
        <f>D69+2*(U$61*X$61+$AL$61)</f>
        <v>0.5874999999999994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2"/>
      <c r="O73" s="84" t="str">
        <f>IF(ISBLANK($AZ$65)," ",IF($AW$65&lt;$AZ$65,$O$65,IF($AZ$65&lt;$AW$65,$AF$65)))</f>
        <v> </v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15" t="s">
        <v>23</v>
      </c>
      <c r="AF73" s="85" t="str">
        <f>IF(ISBLANK($AZ$69)," ",IF($AW$69&lt;$AZ$69,$O$69,IF($AZ$69&lt;$AW$69,$AF$69)))</f>
        <v> </v>
      </c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6"/>
      <c r="AW73" s="87"/>
      <c r="AX73" s="73"/>
      <c r="AY73" s="73" t="s">
        <v>22</v>
      </c>
      <c r="AZ73" s="73"/>
      <c r="BA73" s="74"/>
      <c r="BB73" s="77"/>
      <c r="BC73" s="78"/>
    </row>
    <row r="74" spans="2:55" ht="12" customHeight="1" thickBot="1">
      <c r="B74" s="99"/>
      <c r="C74" s="79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5"/>
      <c r="O74" s="81" t="s">
        <v>46</v>
      </c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16"/>
      <c r="AF74" s="82" t="s">
        <v>43</v>
      </c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3"/>
      <c r="AW74" s="88"/>
      <c r="AX74" s="75"/>
      <c r="AY74" s="75"/>
      <c r="AZ74" s="75"/>
      <c r="BA74" s="76"/>
      <c r="BB74" s="79"/>
      <c r="BC74" s="80"/>
    </row>
    <row r="75" ht="3.75" customHeight="1" thickBot="1"/>
    <row r="76" spans="2:55" ht="19.5" customHeight="1" thickBot="1">
      <c r="B76" s="192" t="s">
        <v>17</v>
      </c>
      <c r="C76" s="193"/>
      <c r="D76" s="194" t="s">
        <v>20</v>
      </c>
      <c r="E76" s="195"/>
      <c r="F76" s="195"/>
      <c r="G76" s="195"/>
      <c r="H76" s="195"/>
      <c r="I76" s="195"/>
      <c r="J76" s="195"/>
      <c r="K76" s="195"/>
      <c r="L76" s="195"/>
      <c r="M76" s="195"/>
      <c r="N76" s="196"/>
      <c r="O76" s="194" t="s">
        <v>38</v>
      </c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6"/>
      <c r="AW76" s="194" t="s">
        <v>24</v>
      </c>
      <c r="AX76" s="195"/>
      <c r="AY76" s="195"/>
      <c r="AZ76" s="195"/>
      <c r="BA76" s="196"/>
      <c r="BB76" s="194"/>
      <c r="BC76" s="197"/>
    </row>
    <row r="77" spans="2:55" ht="18" customHeight="1">
      <c r="B77" s="98">
        <v>24</v>
      </c>
      <c r="C77" s="77"/>
      <c r="D77" s="100">
        <f>D$73+U$61*X$61+$AL$61</f>
        <v>0.5958333333333327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2"/>
      <c r="O77" s="84" t="str">
        <f>IF(ISBLANK($AZ$65)," ",IF($AW$65&gt;$AZ$65,$O$65,IF($AZ$65&gt;$AW$65,$AF$65)))</f>
        <v> </v>
      </c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15" t="s">
        <v>23</v>
      </c>
      <c r="AF77" s="85" t="str">
        <f>IF(ISBLANK($AZ$69)," ",IF($AW$69&gt;$AZ$69,$O$69,IF($AZ$69&gt;$AW$69,$AF$69)))</f>
        <v> </v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6"/>
      <c r="AW77" s="87"/>
      <c r="AX77" s="73"/>
      <c r="AY77" s="73" t="s">
        <v>22</v>
      </c>
      <c r="AZ77" s="73"/>
      <c r="BA77" s="74"/>
      <c r="BB77" s="77"/>
      <c r="BC77" s="78"/>
    </row>
    <row r="78" spans="2:55" ht="12" customHeight="1" thickBot="1">
      <c r="B78" s="99"/>
      <c r="C78" s="79"/>
      <c r="D78" s="103"/>
      <c r="E78" s="104"/>
      <c r="F78" s="104"/>
      <c r="G78" s="104"/>
      <c r="H78" s="104"/>
      <c r="I78" s="104"/>
      <c r="J78" s="104"/>
      <c r="K78" s="104"/>
      <c r="L78" s="104"/>
      <c r="M78" s="104"/>
      <c r="N78" s="105"/>
      <c r="O78" s="81" t="s">
        <v>47</v>
      </c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16"/>
      <c r="AF78" s="82" t="s">
        <v>44</v>
      </c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3"/>
      <c r="AW78" s="88"/>
      <c r="AX78" s="75"/>
      <c r="AY78" s="75"/>
      <c r="AZ78" s="75"/>
      <c r="BA78" s="76"/>
      <c r="BB78" s="79"/>
      <c r="BC78" s="80"/>
    </row>
    <row r="80" spans="2:73" ht="12.75">
      <c r="B80" s="1" t="s">
        <v>45</v>
      </c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</row>
    <row r="81" ht="8.25" customHeight="1" thickBot="1"/>
    <row r="82" spans="9:48" ht="25.5" customHeight="1">
      <c r="I82" s="204" t="s">
        <v>10</v>
      </c>
      <c r="J82" s="205"/>
      <c r="K82" s="205"/>
      <c r="L82" s="17"/>
      <c r="M82" s="202" t="str">
        <f>IF(ISBLANK($AZ$77)," ",IF($AW$77&gt;$AZ$77,$O$77,IF($AZ$77&gt;$AW$77,$AF$77)))</f>
        <v> </v>
      </c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3"/>
    </row>
    <row r="83" spans="9:48" ht="25.5" customHeight="1">
      <c r="I83" s="94" t="s">
        <v>11</v>
      </c>
      <c r="J83" s="95"/>
      <c r="K83" s="95"/>
      <c r="L83" s="18"/>
      <c r="M83" s="198" t="str">
        <f>IF(ISBLANK($AZ$77)," ",IF($AW$77&lt;$AZ$77,$O$77,IF($AZ$77&lt;$AW$77,$AF$77)))</f>
        <v> </v>
      </c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9"/>
    </row>
    <row r="84" spans="9:48" ht="25.5" customHeight="1">
      <c r="I84" s="94" t="s">
        <v>12</v>
      </c>
      <c r="J84" s="95"/>
      <c r="K84" s="95"/>
      <c r="L84" s="18"/>
      <c r="M84" s="198" t="str">
        <f>IF(ISBLANK($AZ$73)," ",IF($AW$73&gt;$AZ$73,$O$73,IF($AZ$73&gt;$AW$73,$AF$73)))</f>
        <v> </v>
      </c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9"/>
    </row>
    <row r="85" spans="9:48" ht="25.5" customHeight="1" thickBot="1">
      <c r="I85" s="96" t="s">
        <v>13</v>
      </c>
      <c r="J85" s="97"/>
      <c r="K85" s="97"/>
      <c r="L85" s="19"/>
      <c r="M85" s="200" t="str">
        <f>IF(ISBLANK($AZ$73)," ",IF($AW$73&lt;$AZ$73,$O$73,IF($AZ$73&lt;$AW$73,$AF$73)))</f>
        <v> </v>
      </c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1"/>
    </row>
  </sheetData>
  <sheetProtection/>
  <mergeCells count="361">
    <mergeCell ref="D17:Z17"/>
    <mergeCell ref="D18:Z18"/>
    <mergeCell ref="D19:Z19"/>
    <mergeCell ref="D20:Z20"/>
    <mergeCell ref="AG16:BC16"/>
    <mergeCell ref="AG17:BC17"/>
    <mergeCell ref="AE20:AF20"/>
    <mergeCell ref="AE17:AF17"/>
    <mergeCell ref="AE18:AF18"/>
    <mergeCell ref="M85:AV85"/>
    <mergeCell ref="M82:AV82"/>
    <mergeCell ref="M83:AV83"/>
    <mergeCell ref="I82:K82"/>
    <mergeCell ref="I83:K83"/>
    <mergeCell ref="O78:AD78"/>
    <mergeCell ref="AZ77:BA78"/>
    <mergeCell ref="BB77:BC78"/>
    <mergeCell ref="AF78:AV78"/>
    <mergeCell ref="G29:I29"/>
    <mergeCell ref="AW76:BA76"/>
    <mergeCell ref="M84:AV84"/>
    <mergeCell ref="O74:AD74"/>
    <mergeCell ref="B77:C78"/>
    <mergeCell ref="D77:N78"/>
    <mergeCell ref="O77:AD77"/>
    <mergeCell ref="AF77:AV77"/>
    <mergeCell ref="AW77:AX78"/>
    <mergeCell ref="AY77:AY78"/>
    <mergeCell ref="O76:AV76"/>
    <mergeCell ref="AW72:BA72"/>
    <mergeCell ref="BB72:BC72"/>
    <mergeCell ref="B73:C74"/>
    <mergeCell ref="D73:N74"/>
    <mergeCell ref="O73:AD73"/>
    <mergeCell ref="AF73:AV73"/>
    <mergeCell ref="BB76:BC76"/>
    <mergeCell ref="AW73:AX74"/>
    <mergeCell ref="AY73:AY74"/>
    <mergeCell ref="AZ73:BA74"/>
    <mergeCell ref="BB73:BC74"/>
    <mergeCell ref="B72:C72"/>
    <mergeCell ref="D72:N72"/>
    <mergeCell ref="O72:AV72"/>
    <mergeCell ref="AF74:AV74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E48:AR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AF32:AV32"/>
    <mergeCell ref="AW32:AX32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D16:Z16"/>
    <mergeCell ref="B19:C19"/>
    <mergeCell ref="AE19:AF19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M6:T6"/>
    <mergeCell ref="Y6:AF6"/>
    <mergeCell ref="B8:AM8"/>
    <mergeCell ref="X10:AB10"/>
    <mergeCell ref="H10:L10"/>
    <mergeCell ref="AL10:AP10"/>
    <mergeCell ref="U10:V1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O64:AV64"/>
    <mergeCell ref="O65:AD65"/>
    <mergeCell ref="AW64:BA64"/>
    <mergeCell ref="BB64:BC64"/>
    <mergeCell ref="BB65:BC66"/>
    <mergeCell ref="AW68:BA68"/>
    <mergeCell ref="BB68:BC68"/>
    <mergeCell ref="AF65:AV65"/>
    <mergeCell ref="AW65:AX66"/>
    <mergeCell ref="AY65:AY66"/>
    <mergeCell ref="I84:K84"/>
    <mergeCell ref="I85:K85"/>
    <mergeCell ref="B64:C64"/>
    <mergeCell ref="D64:N64"/>
    <mergeCell ref="B65:C66"/>
    <mergeCell ref="D65:N66"/>
    <mergeCell ref="B69:C70"/>
    <mergeCell ref="D69:N70"/>
    <mergeCell ref="B76:C76"/>
    <mergeCell ref="D76:N76"/>
    <mergeCell ref="AZ65:BA66"/>
    <mergeCell ref="O66:AD66"/>
    <mergeCell ref="AF66:AV66"/>
    <mergeCell ref="B68:C68"/>
    <mergeCell ref="D68:N68"/>
    <mergeCell ref="O68:AV68"/>
    <mergeCell ref="AZ69:BA70"/>
    <mergeCell ref="BB69:BC70"/>
    <mergeCell ref="O70:AD70"/>
    <mergeCell ref="AF70:AV70"/>
    <mergeCell ref="O69:AD69"/>
    <mergeCell ref="AF69:AV69"/>
    <mergeCell ref="AW69:AX70"/>
    <mergeCell ref="AY69:AY7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Aneta Ventzke</cp:lastModifiedBy>
  <cp:lastPrinted>2003-01-03T17:13:36Z</cp:lastPrinted>
  <dcterms:created xsi:type="dcterms:W3CDTF">2002-02-21T07:48:38Z</dcterms:created>
  <dcterms:modified xsi:type="dcterms:W3CDTF">2013-10-28T18:33:01Z</dcterms:modified>
  <cp:category/>
  <cp:version/>
  <cp:contentType/>
  <cp:contentStatus/>
</cp:coreProperties>
</file>